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GENCIA NAL DE DEFENSA JURIDICA DEL ESTADO/2023/JUNIO 2023/"/>
    </mc:Choice>
  </mc:AlternateContent>
  <xr:revisionPtr revIDLastSave="1" documentId="8_{EBB7A0F1-732F-44F8-BCA0-9166087D1DD5}" xr6:coauthVersionLast="46" xr6:coauthVersionMax="46" xr10:uidLastSave="{48CA2EAC-EA6A-4453-8A21-8D0FA084988A}"/>
  <bookViews>
    <workbookView xWindow="-120" yWindow="-120" windowWidth="29040" windowHeight="15720" tabRatio="777" activeTab="1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<sst xmlns="http://schemas.openxmlformats.org/spreadsheetml/2006/main" count="700" uniqueCount="619">
  <si>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</si>
  <si>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</si>
  <si>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</si>
  <si>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</si>
  <si>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</si>
  <si>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</si>
  <si>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</si>
  <si>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</si>
  <si>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</si>
  <si>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</si>
  <si>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</si>
  <si>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</si>
  <si>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</si>
  <si>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</si>
  <si>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</si>
  <si>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</si>
  <si>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</si>
  <si>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</si>
  <si>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</si>
  <si>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</si>
  <si>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</si>
  <si>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</si>
  <si>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</si>
  <si>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</si>
  <si>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</si>
  <si>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</si>
  <si>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</si>
  <si>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</si>
  <si>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</si>
  <si>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</si>
  <si>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</si>
  <si>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</si>
  <si>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</si>
  <si>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</si>
  <si>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</si>
  <si>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</si>
  <si>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</si>
  <si>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</si>
  <si>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</si>
  <si>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</si>
  <si>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</si>
  <si>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</si>
  <si>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</si>
  <si>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</si>
  <si>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</si>
  <si>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</si>
  <si>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</si>
  <si>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</si>
  <si>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</si>
  <si>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</si>
  <si>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</si>
  <si>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</si>
  <si>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</si>
  <si>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</si>
  <si>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</si>
  <si>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</si>
  <si>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</si>
  <si>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</si>
  <si>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</si>
  <si>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</si>
  <si>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</si>
  <si>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</si>
  <si>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</si>
  <si>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</si>
  <si>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</si>
  <si>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</si>
  <si>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</si>
  <si>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</si>
  <si>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</si>
  <si>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</si>
  <si>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</si>
  <si>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</si>
  <si>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</si>
  <si>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</si>
  <si>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</si>
  <si>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</si>
  <si>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</si>
  <si>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</si>
  <si>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</si>
  <si>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</si>
  <si>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</si>
  <si>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</si>
  <si>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</si>
  <si>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</si>
  <si>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</si>
  <si>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</si>
  <si>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</si>
  <si>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</si>
  <si>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</si>
  <si>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</si>
  <si>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</si>
  <si>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</si>
  <si>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</si>
  <si>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</si>
  <si>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</si>
  <si>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</si>
  <si>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</si>
  <si>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</si>
  <si>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</si>
  <si>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</si>
  <si>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</si>
  <si>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</si>
  <si>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</si>
  <si>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</si>
  <si>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</si>
  <si>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</si>
  <si>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</si>
  <si>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</si>
  <si>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</si>
  <si>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</si>
  <si>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</si>
  <si>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</si>
  <si>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</si>
  <si>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</si>
  <si>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</si>
  <si>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</si>
  <si>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</si>
  <si>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</si>
  <si>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</si>
  <si>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</si>
  <si>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</si>
  <si>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</si>
  <si>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</si>
  <si>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</si>
  <si>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</si>
  <si>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</si>
  <si>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</si>
  <si>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</si>
  <si>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</si>
  <si>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</si>
  <si>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</si>
  <si>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</si>
  <si>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</si>
  <si>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</si>
  <si>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</si>
  <si>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</si>
  <si>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</si>
  <si>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</si>
  <si>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</si>
  <si>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</si>
  <si>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</si>
  <si>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</si>
  <si>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</si>
  <si>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</si>
  <si>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</si>
  <si>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</si>
  <si>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</si>
  <si>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</si>
  <si>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</si>
  <si>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</si>
  <si>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</si>
  <si>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</si>
  <si>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</si>
  <si>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</si>
  <si>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</si>
  <si>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</si>
  <si>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</si>
  <si>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</si>
  <si>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</si>
  <si>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</si>
  <si>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</si>
  <si>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</si>
  <si>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</si>
  <si>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</si>
  <si>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</si>
  <si>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</si>
  <si>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</si>
  <si>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</si>
  <si>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</si>
  <si>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</si>
  <si>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</si>
  <si>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</si>
  <si>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</si>
  <si>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</si>
  <si>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</si>
  <si>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</si>
  <si>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</si>
  <si>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</si>
  <si>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</si>
  <si>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</si>
  <si>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</si>
  <si>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</si>
  <si>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</si>
  <si>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</si>
  <si>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</si>
  <si>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</si>
  <si>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</si>
  <si>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</si>
  <si>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</si>
  <si>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</si>
  <si>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</si>
  <si>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</si>
  <si>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</si>
  <si>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</si>
  <si>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</si>
  <si>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</si>
  <si>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</si>
  <si>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</si>
  <si>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</si>
  <si>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</si>
  <si>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</si>
  <si>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</si>
  <si>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</si>
  <si>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</si>
  <si>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</si>
  <si>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</si>
  <si>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</si>
  <si>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</si>
  <si>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</si>
  <si>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</si>
  <si>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</si>
  <si>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</si>
  <si>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</si>
  <si>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</si>
  <si>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</si>
  <si>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</si>
  <si>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</si>
  <si>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</si>
  <si>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</si>
  <si>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</si>
  <si>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</si>
  <si>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</si>
  <si>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</si>
  <si>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</si>
  <si>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</si>
  <si>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</si>
  <si>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</si>
  <si>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</si>
  <si>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</si>
  <si>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</si>
  <si>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</si>
  <si>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</si>
  <si>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</si>
  <si>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</si>
  <si>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</si>
  <si>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</si>
  <si>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</si>
  <si>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</si>
  <si>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</si>
  <si>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</si>
  <si>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</si>
  <si>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</si>
  <si>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</si>
  <si>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</si>
  <si>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</si>
  <si>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</si>
  <si>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</si>
  <si>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</si>
  <si>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</si>
  <si>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</si>
  <si>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</si>
  <si>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</si>
  <si>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</si>
  <si>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</si>
  <si>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</si>
  <si>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</si>
  <si>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</si>
  <si>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</si>
  <si>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</si>
  <si>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</si>
  <si>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</si>
  <si>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</si>
  <si>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</si>
  <si>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</si>
  <si>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</si>
  <si>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</si>
  <si>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</si>
  <si>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</si>
  <si>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</si>
  <si>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</si>
  <si>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</si>
  <si>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</si>
  <si>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</si>
  <si>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</si>
  <si>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</si>
  <si>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</si>
  <si>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</si>
  <si>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</si>
  <si>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</si>
  <si>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</si>
  <si>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</si>
  <si>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</si>
  <si>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</si>
  <si>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</si>
  <si>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</si>
  <si>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</si>
  <si>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</si>
  <si>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</si>
  <si>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</si>
  <si>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</si>
  <si>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</si>
  <si>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</si>
  <si>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</si>
  <si>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</si>
  <si>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</si>
  <si>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</si>
  <si>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</si>
  <si>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</si>
  <si>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</si>
  <si>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</si>
  <si>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</si>
  <si>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</si>
  <si>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</si>
  <si>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</si>
  <si>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</si>
  <si>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</si>
  <si>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</si>
  <si>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</si>
  <si>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</si>
  <si>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</si>
  <si>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</si>
  <si>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</si>
  <si>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</si>
  <si>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</si>
  <si>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</si>
  <si>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</si>
  <si>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</si>
  <si>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</si>
  <si>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</si>
  <si>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</si>
  <si>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</si>
  <si>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</si>
  <si>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</si>
  <si>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</si>
  <si>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</si>
  <si>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</si>
  <si>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</si>
  <si>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</si>
  <si>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</si>
  <si>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</si>
  <si>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</si>
  <si>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</si>
  <si>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</si>
  <si>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</si>
  <si>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</si>
  <si>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</si>
  <si>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</si>
  <si>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</si>
  <si>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</si>
  <si>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</si>
  <si>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</si>
  <si>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</si>
  <si>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</si>
  <si>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</si>
  <si>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</si>
  <si>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</si>
  <si>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</si>
  <si>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</si>
  <si>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</si>
  <si>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</si>
  <si>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</si>
  <si>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</si>
  <si>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</si>
  <si>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</si>
  <si>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</si>
  <si>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</si>
  <si>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</si>
  <si>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</si>
  <si>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</si>
  <si>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</si>
  <si>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</si>
  <si>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</si>
  <si>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</si>
  <si>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</si>
  <si>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</si>
  <si>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</si>
  <si>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</si>
  <si>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</si>
  <si>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</si>
  <si>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</si>
  <si>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</si>
  <si>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</si>
  <si>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</si>
  <si>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</si>
  <si>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</si>
  <si>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</si>
  <si>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</si>
  <si>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</si>
  <si>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</si>
  <si>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</si>
  <si>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</si>
  <si>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</si>
  <si>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</si>
  <si>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</si>
  <si>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</si>
  <si>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</si>
  <si>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</si>
  <si>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</si>
  <si>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</si>
  <si>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</si>
  <si>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</si>
  <si>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</si>
  <si>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</si>
  <si>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</si>
  <si>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</si>
  <si>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</si>
  <si>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</si>
  <si>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</si>
  <si>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</si>
  <si>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</si>
  <si>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</si>
  <si>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</si>
  <si>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</si>
  <si>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</si>
  <si>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</si>
  <si>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</si>
  <si>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</si>
  <si>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</si>
  <si>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</si>
  <si>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</si>
  <si>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</si>
  <si>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</si>
  <si>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</si>
  <si>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</si>
  <si>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</si>
  <si>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</si>
  <si>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</si>
  <si>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</si>
  <si>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</si>
  <si>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</si>
  <si>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</si>
  <si>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</si>
  <si>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</si>
  <si>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</si>
  <si>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</si>
  <si>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</si>
  <si>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</si>
  <si>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</si>
  <si>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</si>
  <si>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</si>
  <si>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</si>
  <si>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</si>
  <si>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</si>
  <si>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</si>
  <si>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</si>
  <si>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</si>
  <si>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</si>
  <si>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</si>
  <si>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</si>
  <si>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</si>
  <si>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</si>
  <si>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</si>
  <si>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</si>
  <si>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</si>
  <si>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</si>
  <si>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</si>
  <si>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</si>
  <si>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</si>
  <si>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</si>
  <si>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</si>
  <si>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</si>
  <si>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</si>
  <si>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</si>
  <si>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</si>
  <si>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</si>
  <si>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</si>
  <si>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</si>
  <si>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</si>
  <si>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</si>
  <si>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</si>
  <si>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</si>
  <si>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</si>
  <si>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</si>
  <si>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</si>
  <si>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</si>
  <si>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</si>
  <si>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</si>
  <si>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</si>
  <si>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</si>
  <si>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</si>
  <si>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</si>
  <si>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</si>
  <si>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</si>
  <si>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</si>
  <si>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</si>
  <si>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</si>
  <si>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</si>
  <si>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</si>
  <si>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</si>
  <si>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</si>
  <si>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</si>
  <si>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</si>
  <si>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</si>
  <si>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</si>
  <si>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</si>
  <si>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</si>
  <si>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</si>
  <si>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</si>
  <si>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</si>
  <si>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</si>
  <si>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</si>
  <si>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</si>
  <si>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</si>
  <si>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</si>
  <si>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</si>
  <si>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</si>
  <si>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</si>
  <si>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</si>
  <si>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</si>
  <si>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</si>
  <si>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</si>
  <si>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</si>
  <si>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</si>
  <si>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</si>
  <si>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</si>
  <si>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</si>
  <si>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</si>
  <si>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</si>
  <si>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</si>
  <si>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</si>
  <si>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</si>
  <si>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</si>
  <si>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</si>
  <si>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</si>
  <si>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</si>
  <si>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</si>
  <si>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</si>
  <si>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</si>
  <si>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</si>
  <si>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</si>
  <si>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</si>
  <si>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</si>
  <si>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</si>
  <si>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</si>
  <si>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</si>
  <si>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</si>
  <si>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</si>
  <si>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</si>
  <si>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</si>
  <si>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</si>
  <si>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</si>
  <si>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</si>
  <si>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</si>
  <si>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</si>
  <si>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</si>
  <si>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</si>
  <si>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</si>
  <si>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</si>
  <si>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</si>
  <si>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</si>
  <si>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</si>
  <si>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</si>
  <si>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</si>
  <si>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</si>
  <si>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</si>
  <si>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</si>
  <si>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</si>
  <si>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</si>
  <si>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</si>
  <si>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</si>
  <si>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</si>
  <si>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</si>
  <si>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</si>
  <si>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</si>
  <si>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</si>
  <si>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</si>
  <si>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</si>
  <si>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</si>
  <si>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</si>
  <si>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</si>
  <si>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</si>
  <si>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</si>
  <si>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</si>
  <si>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</si>
  <si>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</si>
  <si>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</si>
  <si>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</si>
  <si>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</si>
  <si>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</si>
  <si>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</si>
  <si>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</si>
  <si>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</si>
  <si>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</si>
  <si>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</si>
  <si>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</si>
  <si>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</si>
  <si>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</si>
  <si>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</si>
  <si>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</si>
  <si>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</si>
  <si>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</si>
  <si>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</si>
  <si>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</si>
  <si>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</si>
  <si>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</si>
  <si>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</si>
  <si>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</si>
  <si>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</si>
  <si>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</si>
  <si>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</si>
  <si>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</si>
  <si>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</si>
  <si>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</si>
  <si>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</si>
  <si>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</si>
  <si>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</si>
  <si>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</si>
  <si>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</si>
  <si>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</si>
  <si>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</si>
  <si>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</si>
  <si>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</si>
  <si>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</si>
  <si>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</si>
  <si>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</si>
  <si>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</si>
  <si>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</si>
  <si>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</si>
  <si>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</si>
  <si>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</si>
  <si>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</si>
  <si>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</si>
  <si>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</si>
  <si>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TAYRO ALBERTO PIMIENTA DELUQUE</t>
  </si>
  <si>
    <t>JOSE CARDOZO</t>
  </si>
  <si>
    <t>EDUARDO CASTILLO POVEA</t>
  </si>
  <si>
    <t xml:space="preserve">PAOLA FONTALVO </t>
  </si>
  <si>
    <t>SIN OBSERVACIONES</t>
  </si>
  <si>
    <t>JOSE ANTONIO CARDOZO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</si>
</sst>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CORPORACION AUTONOMA REGIONAL DEL ATLANTICO</v>
      </c>
      <c r="B3" s="60" t="str">
        <f>'Resumen General'!C6</f>
        <v>JOSE ANTONIO CARDOZO ALVAREZ</v>
      </c>
      <c r="C3" s="60">
        <f>+ABOGADOS!D11</f>
        <v>6</v>
      </c>
      <c r="D3" s="60">
        <f>+ABOGADOS!D12</f>
        <v>6</v>
      </c>
      <c r="E3" s="60">
        <f>+ABOGADOS!D13</f>
        <v>6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6</v>
      </c>
      <c r="J3" s="60">
        <f>+ABOGADOS!G11</f>
        <v>6</v>
      </c>
      <c r="K3" s="60">
        <f>+ABOGADOS!G12</f>
        <v>6</v>
      </c>
      <c r="L3" s="60">
        <f>+ABOGADOS!G17</f>
        <v>2</v>
      </c>
      <c r="M3" s="60">
        <f>+ABOGADOS!G18</f>
        <v>1</v>
      </c>
      <c r="N3" s="60">
        <f>+ABOGADOS!G19</f>
        <v>0</v>
      </c>
      <c r="O3" s="60">
        <f>+ABOGADOS!G20</f>
        <v>3</v>
      </c>
      <c r="P3" s="60">
        <f>+JUDICIALES!D11</f>
        <v>224</v>
      </c>
      <c r="Q3" s="60">
        <f>+JUDICIALES!D12</f>
        <v>221</v>
      </c>
      <c r="R3" s="60">
        <f>+JUDICIALES!D13</f>
        <v>0</v>
      </c>
      <c r="S3" s="60">
        <f>+JUDICIALES!D16</f>
        <v>18</v>
      </c>
      <c r="T3" s="60">
        <f>+JUDICIALES!D17</f>
        <v>28</v>
      </c>
      <c r="U3" s="60">
        <f>+JUDICIALES!D21</f>
        <v>28</v>
      </c>
      <c r="V3" s="60">
        <f>+JUDICIALES!D22</f>
        <v>28</v>
      </c>
      <c r="W3" s="60">
        <f>JUDICIALES!D28</f>
        <v>5</v>
      </c>
      <c r="X3" s="60">
        <f>JUDICIALES!D29</f>
        <v>2</v>
      </c>
      <c r="Y3" s="60">
        <f>JUDICIALES!D30</f>
        <v>1</v>
      </c>
      <c r="Z3" s="60">
        <f>JUDICIALES!D31</f>
        <v>1</v>
      </c>
      <c r="AA3" s="60">
        <f>JUDICIALES!D32</f>
        <v>1</v>
      </c>
      <c r="AB3" s="60">
        <f>+JUDICIALES!G9</f>
        <v>3</v>
      </c>
      <c r="AC3" s="60">
        <f>+JUDICIALES!G10</f>
        <v>3</v>
      </c>
      <c r="AD3" s="60">
        <f>+JUDICIALES!G11</f>
        <v>3</v>
      </c>
      <c r="AE3" s="60">
        <f>+JUDICIALES!G15</f>
        <v>221</v>
      </c>
      <c r="AF3" s="60">
        <f>+JUDICIALES!G16</f>
        <v>11</v>
      </c>
      <c r="AG3" s="60">
        <f>+JUDICIALES!G17</f>
        <v>210</v>
      </c>
      <c r="AH3" s="60">
        <f>+JUDICIALES!G18</f>
        <v>0</v>
      </c>
      <c r="AI3" s="60">
        <f>+JUDICIALES!G21</f>
        <v>1</v>
      </c>
      <c r="AJ3" s="60">
        <f>+JUDICIALES!G22</f>
        <v>20</v>
      </c>
      <c r="AK3" s="60">
        <f>+JUDICIALES!G23</f>
        <v>200</v>
      </c>
      <c r="AL3" s="60">
        <f>+JUDICIALES!G24</f>
        <v>0</v>
      </c>
      <c r="AM3" s="60">
        <f>+JUDICIALES!H21</f>
        <v>0</v>
      </c>
      <c r="AN3" s="60">
        <f>+JUDICIALES!H22</f>
        <v>20</v>
      </c>
      <c r="AO3" s="60">
        <f>+JUDICIALES!H23</f>
        <v>200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1</v>
      </c>
      <c r="AT3" s="60">
        <f>+PREJUDICIALES!D13</f>
        <v>0</v>
      </c>
      <c r="AU3" s="60">
        <f>+PREJUDICIALES!D14</f>
        <v>16</v>
      </c>
      <c r="AV3" s="60">
        <f>+PREJUDICIALES!D17</f>
        <v>1</v>
      </c>
      <c r="AW3" s="60">
        <f>+PREJUDICIALES!D18</f>
        <v>1</v>
      </c>
      <c r="AX3" s="60">
        <f>+PREJUDICIALES!G12</f>
        <v>0</v>
      </c>
      <c r="AY3" s="60">
        <f>+PREJUDICIALES!G13</f>
        <v>16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45183</v>
      </c>
      <c r="BG3" s="61">
        <f>ABOGADOS!D7</f>
        <v>45183</v>
      </c>
      <c r="BH3" s="61">
        <f>JUDICIALES!D8</f>
        <v>45183</v>
      </c>
      <c r="BI3" s="60" t="str">
        <f>+USUARIOS!C19</f>
        <v>SIN OBSERVACIONES</v>
      </c>
      <c r="BJ3" s="60" t="str">
        <f>+ABOGADOS!C22</f>
        <v>SIN OBSERVACIONES</v>
      </c>
      <c r="BK3" s="60" t="str">
        <f>+JUDICIALES!F28</f>
        <v>SIN OBSERVACIONES</v>
      </c>
      <c r="BL3" s="60" t="str">
        <f>+PREJUDICIALES!F17</f>
        <v>SIN OBSERVACIONES</v>
      </c>
      <c r="BM3" s="60" t="str">
        <f>+ARBITRAMENTOS!C13</f>
        <v>SIN OBSERVACIONES</v>
      </c>
      <c r="BN3" s="60" t="str">
        <f>+PAGOS!F8</f>
        <v>SIN OBSERVACIONES</v>
      </c>
      <c r="BO3" s="60" t="str">
        <f>'Resumen General'!B23</f>
        <v>SIN OBSERVACIONES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CORPORACION AUTONOMA REGIONAL DEL ATLANTICO</v>
      </c>
      <c r="B13" s="60" t="s">
        <v>0</v>
      </c>
      <c r="C13" s="60" t="str">
        <f>USUARIOS!C12</f>
        <v>Si</v>
      </c>
      <c r="D13" s="62">
        <f>USUARIOS!D12</f>
        <v>44273</v>
      </c>
      <c r="E13" s="60" t="str">
        <f>USUARIOS!E12</f>
        <v>TAYRO ALBERTO PIMIENTA DELUQUE</v>
      </c>
      <c r="F13" s="62">
        <f>USUARIOS!F12</f>
        <v>44273</v>
      </c>
      <c r="G13" s="60" t="str">
        <f>USUARIOS!G12</f>
        <v/>
      </c>
    </row>
    <row r="14" spans="1:67" x14ac:dyDescent="0.25">
      <c r="A14" s="60" t="str">
        <f t="shared" si="0"/>
        <v>CORPORACION AUTONOMA REGIONAL DEL ATLANTICO</v>
      </c>
      <c r="B14" s="60" t="s">
        <v>1</v>
      </c>
      <c r="C14" s="60" t="str">
        <f>USUARIOS!C13</f>
        <v>Si</v>
      </c>
      <c r="D14" s="62">
        <f>USUARIOS!D13</f>
        <v>45084</v>
      </c>
      <c r="E14" s="60" t="str">
        <f>USUARIOS!E13</f>
        <v xml:space="preserve">PAOLA FONTALVO </v>
      </c>
      <c r="F14" s="62">
        <f>USUARIOS!F13</f>
        <v>45084</v>
      </c>
      <c r="G14" s="60" t="str">
        <f>USUARIOS!G13</f>
        <v/>
      </c>
    </row>
    <row r="15" spans="1:67" x14ac:dyDescent="0.25">
      <c r="A15" s="60" t="str">
        <f t="shared" si="0"/>
        <v>CORPORACION AUTONOMA REGIONAL DEL ATLANTICO</v>
      </c>
      <c r="B15" s="60" t="s">
        <v>2</v>
      </c>
      <c r="C15" s="60" t="str">
        <f>USUARIOS!C14</f>
        <v>N/A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CORPORACION AUTONOMA REGIONAL DEL ATLANTICO</v>
      </c>
      <c r="B16" s="60" t="s">
        <v>3</v>
      </c>
      <c r="C16" s="60" t="str">
        <f>USUARIOS!C15</f>
        <v>Si</v>
      </c>
      <c r="D16" s="62">
        <f>USUARIOS!D15</f>
        <v>42215</v>
      </c>
      <c r="E16" s="60" t="str">
        <f>USUARIOS!E15</f>
        <v>JOSE CARDOZO</v>
      </c>
      <c r="F16" s="62">
        <f>USUARIOS!F15</f>
        <v>44599</v>
      </c>
      <c r="G16" s="60" t="str">
        <f>USUARIOS!G15</f>
        <v/>
      </c>
    </row>
    <row r="17" spans="1:7" x14ac:dyDescent="0.25">
      <c r="A17" s="60" t="str">
        <f t="shared" si="0"/>
        <v>CORPORACION AUTONOMA REGIONAL DEL ATLANTICO</v>
      </c>
      <c r="B17" s="60" t="s">
        <v>4</v>
      </c>
      <c r="C17" s="60" t="str">
        <f>USUARIOS!C16</f>
        <v>Si</v>
      </c>
      <c r="D17" s="62">
        <f>USUARIOS!D16</f>
        <v>45026</v>
      </c>
      <c r="E17" s="60" t="str">
        <f>USUARIOS!E16</f>
        <v>EDUARDO CASTILLO POVEA</v>
      </c>
      <c r="F17" s="62">
        <f>USUARIOS!F16</f>
        <v>45026</v>
      </c>
      <c r="G17" s="60" t="str">
        <f>USUARIOS!G16</f>
        <v/>
      </c>
    </row>
    <row r="18" spans="1:7" x14ac:dyDescent="0.25">
      <c r="A18" s="60" t="str">
        <f t="shared" si="0"/>
        <v>CORPORACION AUTONOMA REGIONAL DEL ATLANTICO</v>
      </c>
      <c r="B18" s="60" t="s">
        <v>5</v>
      </c>
      <c r="C18" s="60" t="str">
        <f>USUARIOS!C17</f>
        <v>Si</v>
      </c>
      <c r="D18" s="62">
        <f>USUARIOS!D17</f>
        <v>45026</v>
      </c>
      <c r="E18" s="60" t="str">
        <f>USUARIOS!E17</f>
        <v>EDUARDO CASTILLO POVEA</v>
      </c>
      <c r="F18" s="62">
        <f>USUARIOS!F17</f>
        <v>45026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abSelected="1"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100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136</v>
      </c>
      <c r="E8" s="90"/>
      <c r="G8" s="14"/>
      <c r="T8" s="1" t="s">
        <v>13</v>
      </c>
    </row>
    <row r="9" spans="2:20" ht="15.75" thickBot="1" x14ac:dyDescent="0.3">
      <c r="B9" s="88" t="s">
        <v>574</v>
      </c>
      <c r="C9" s="89"/>
      <c r="D9" s="69">
        <v>45183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44273</v>
      </c>
      <c r="E12" s="68" t="s">
        <v>613</v>
      </c>
      <c r="F12" s="69">
        <v>44273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45084</v>
      </c>
      <c r="E13" s="68" t="s">
        <v>616</v>
      </c>
      <c r="F13" s="69">
        <v>45084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14</v>
      </c>
      <c r="D14" s="69"/>
      <c r="E14" s="68"/>
      <c r="F14" s="69"/>
      <c r="G14" s="70" t="str">
        <f t="shared" si="0"/>
        <v/>
      </c>
      <c r="H14" s="36">
        <f t="shared" si="1"/>
        <v>1</v>
      </c>
      <c r="I14" s="36">
        <f t="shared" si="2"/>
        <v>0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42215</v>
      </c>
      <c r="E15" s="68" t="s">
        <v>614</v>
      </c>
      <c r="F15" s="69">
        <v>44599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45026</v>
      </c>
      <c r="E16" s="68" t="s">
        <v>615</v>
      </c>
      <c r="F16" s="69">
        <v>45026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45026</v>
      </c>
      <c r="E17" s="68" t="s">
        <v>615</v>
      </c>
      <c r="F17" s="69">
        <v>45026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85" t="s">
        <v>617</v>
      </c>
      <c r="D19" s="86"/>
      <c r="E19" s="86"/>
      <c r="F19" s="86"/>
      <c r="G19" s="87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6" priority="22" operator="containsText" text="N/A">
      <formula>NOT(ISERROR(SEARCH("N/A",C12)))</formula>
    </cfRule>
  </conditionalFormatting>
  <conditionalFormatting sqref="C19">
    <cfRule type="containsBlanks" dxfId="35" priority="23">
      <formula>LEN(TRIM(C19))=0</formula>
    </cfRule>
  </conditionalFormatting>
  <conditionalFormatting sqref="C12:F17">
    <cfRule type="containsBlanks" dxfId="34" priority="24">
      <formula>LEN(TRIM(C12))=0</formula>
    </cfRule>
  </conditionalFormatting>
  <conditionalFormatting sqref="D9">
    <cfRule type="containsBlanks" dxfId="33" priority="29">
      <formula>LEN(TRIM(D9))=0</formula>
    </cfRule>
  </conditionalFormatting>
  <conditionalFormatting sqref="D12:F12 D13:D17">
    <cfRule type="expression" dxfId="32" priority="18">
      <formula>OR($C$12="No",$C$12="N/A")</formula>
    </cfRule>
  </conditionalFormatting>
  <conditionalFormatting sqref="D13:F13">
    <cfRule type="expression" dxfId="31" priority="15">
      <formula>OR($C$13="No",$C$13="N/A")</formula>
    </cfRule>
  </conditionalFormatting>
  <conditionalFormatting sqref="D14:F14">
    <cfRule type="expression" dxfId="30" priority="17">
      <formula>OR($C$14="No",$C$14="N/A")</formula>
    </cfRule>
  </conditionalFormatting>
  <conditionalFormatting sqref="D15:F15">
    <cfRule type="expression" dxfId="29" priority="13">
      <formula>OR($C$15="No",$C$15="N/A")</formula>
    </cfRule>
  </conditionalFormatting>
  <conditionalFormatting sqref="D16:F16">
    <cfRule type="expression" dxfId="28" priority="12">
      <formula>OR($C$16="No",$C$16="N/A")</formula>
    </cfRule>
  </conditionalFormatting>
  <conditionalFormatting sqref="D17:F17">
    <cfRule type="expression" dxfId="27" priority="11">
      <formula>OR($C$17="No",$C$17="N/A")</formula>
    </cfRule>
  </conditionalFormatting>
  <conditionalFormatting sqref="F13:F17">
    <cfRule type="expression" dxfId="26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 xr:uid="{00000000-0002-0000-0100-000004000000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 xr:uid="{00000000-0002-0000-0100-000005000000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F19" sqref="F1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6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45183</v>
      </c>
      <c r="E7" s="24"/>
      <c r="F7" s="91" t="str">
        <f>"Seleccione una muestra de "&amp;V3&amp;" abogados activos y complete la siguiente tabla"</f>
        <v>Seleccione una muestra de 6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6</v>
      </c>
      <c r="H10" s="14"/>
    </row>
    <row r="11" spans="2:22" x14ac:dyDescent="0.25">
      <c r="B11" s="13"/>
      <c r="C11" s="18" t="s">
        <v>141</v>
      </c>
      <c r="D11" s="68">
        <v>6</v>
      </c>
      <c r="E11"/>
      <c r="F11" s="18" t="s">
        <v>87</v>
      </c>
      <c r="G11" s="68">
        <v>6</v>
      </c>
      <c r="H11" s="14"/>
    </row>
    <row r="12" spans="2:22" x14ac:dyDescent="0.25">
      <c r="B12" s="13"/>
      <c r="C12" s="18" t="s">
        <v>22</v>
      </c>
      <c r="D12" s="68">
        <v>6</v>
      </c>
      <c r="E12"/>
      <c r="F12" s="18" t="s">
        <v>88</v>
      </c>
      <c r="G12" s="68">
        <v>6</v>
      </c>
      <c r="H12" s="14"/>
    </row>
    <row r="13" spans="2:22" x14ac:dyDescent="0.25">
      <c r="B13" s="13"/>
      <c r="C13" s="18" t="s">
        <v>26</v>
      </c>
      <c r="D13" s="68">
        <v>6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0</v>
      </c>
      <c r="E17"/>
      <c r="F17" s="18" t="s">
        <v>580</v>
      </c>
      <c r="G17" s="68">
        <v>2</v>
      </c>
      <c r="H17" s="14"/>
    </row>
    <row r="18" spans="2:8" x14ac:dyDescent="0.25">
      <c r="B18" s="13"/>
      <c r="C18" s="18" t="s">
        <v>578</v>
      </c>
      <c r="D18" s="68">
        <v>0</v>
      </c>
      <c r="E18"/>
      <c r="F18" s="37" t="s">
        <v>579</v>
      </c>
      <c r="G18" s="68">
        <v>1</v>
      </c>
      <c r="H18" s="14"/>
    </row>
    <row r="19" spans="2:8" x14ac:dyDescent="0.25">
      <c r="B19" s="13"/>
      <c r="C19" s="49"/>
      <c r="E19"/>
      <c r="F19" s="18" t="s">
        <v>91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3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95" t="s">
        <v>617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G40" sqref="G4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64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45183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3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3</v>
      </c>
      <c r="I10" s="14"/>
    </row>
    <row r="11" spans="2:23" x14ac:dyDescent="0.25">
      <c r="B11" s="13"/>
      <c r="C11" s="18" t="s">
        <v>142</v>
      </c>
      <c r="D11" s="68">
        <v>224</v>
      </c>
      <c r="E11"/>
      <c r="F11" s="18" t="s">
        <v>75</v>
      </c>
      <c r="G11" s="68">
        <v>3</v>
      </c>
      <c r="I11" s="14"/>
    </row>
    <row r="12" spans="2:23" x14ac:dyDescent="0.25">
      <c r="B12" s="13"/>
      <c r="C12" s="18" t="s">
        <v>28</v>
      </c>
      <c r="D12" s="68">
        <v>221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221</v>
      </c>
      <c r="I15" s="14"/>
    </row>
    <row r="16" spans="2:23" x14ac:dyDescent="0.25">
      <c r="B16" s="13"/>
      <c r="C16" s="18" t="s">
        <v>591</v>
      </c>
      <c r="D16" s="68">
        <v>18</v>
      </c>
      <c r="E16"/>
      <c r="F16" s="18" t="s">
        <v>588</v>
      </c>
      <c r="G16" s="68">
        <v>11</v>
      </c>
      <c r="I16" s="14"/>
    </row>
    <row r="17" spans="2:9" x14ac:dyDescent="0.25">
      <c r="B17" s="13"/>
      <c r="C17" s="18" t="s">
        <v>583</v>
      </c>
      <c r="D17" s="68">
        <v>28</v>
      </c>
      <c r="E17"/>
      <c r="F17" s="18" t="s">
        <v>587</v>
      </c>
      <c r="G17" s="68">
        <v>210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0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28</v>
      </c>
      <c r="E21"/>
      <c r="F21" s="18" t="s">
        <v>60</v>
      </c>
      <c r="G21" s="68">
        <v>1</v>
      </c>
      <c r="H21" s="68">
        <v>0</v>
      </c>
      <c r="I21" s="14"/>
    </row>
    <row r="22" spans="2:9" ht="15" customHeight="1" x14ac:dyDescent="0.25">
      <c r="B22" s="13"/>
      <c r="C22" s="51" t="s">
        <v>143</v>
      </c>
      <c r="D22" s="68">
        <v>28</v>
      </c>
      <c r="E22"/>
      <c r="F22" s="18" t="s">
        <v>61</v>
      </c>
      <c r="G22" s="68">
        <v>20</v>
      </c>
      <c r="H22" s="68">
        <v>20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200</v>
      </c>
      <c r="H23" s="68">
        <v>200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10 procesos teminados en el primer semestre de 2023 y llene la siguiente tabla:</v>
      </c>
      <c r="D25" s="54"/>
      <c r="E25"/>
      <c r="F25" s="109" t="s">
        <v>589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4" t="s">
        <v>84</v>
      </c>
      <c r="G27" s="105"/>
      <c r="H27" s="106"/>
      <c r="I27" s="14"/>
    </row>
    <row r="28" spans="2:9" x14ac:dyDescent="0.25">
      <c r="B28" s="13"/>
      <c r="C28" s="18" t="s">
        <v>77</v>
      </c>
      <c r="D28" s="68">
        <v>5</v>
      </c>
      <c r="E28"/>
      <c r="F28" s="107" t="s">
        <v>617</v>
      </c>
      <c r="G28" s="107"/>
      <c r="H28" s="107"/>
      <c r="I28" s="14"/>
    </row>
    <row r="29" spans="2:9" x14ac:dyDescent="0.25">
      <c r="B29" s="13"/>
      <c r="C29" s="18" t="s">
        <v>78</v>
      </c>
      <c r="D29" s="68">
        <v>2</v>
      </c>
      <c r="E29"/>
      <c r="F29" s="107"/>
      <c r="G29" s="107"/>
      <c r="H29" s="107"/>
      <c r="I29" s="14"/>
    </row>
    <row r="30" spans="2:9" x14ac:dyDescent="0.25">
      <c r="B30" s="13"/>
      <c r="C30" s="18" t="s">
        <v>79</v>
      </c>
      <c r="D30" s="68">
        <v>1</v>
      </c>
      <c r="E30"/>
      <c r="F30" s="107"/>
      <c r="G30" s="107"/>
      <c r="H30" s="107"/>
      <c r="I30" s="14"/>
    </row>
    <row r="31" spans="2:9" x14ac:dyDescent="0.25">
      <c r="B31" s="13"/>
      <c r="C31" s="18" t="s">
        <v>80</v>
      </c>
      <c r="D31" s="68">
        <v>1</v>
      </c>
      <c r="E31"/>
      <c r="F31" s="107"/>
      <c r="G31" s="107"/>
      <c r="H31" s="107"/>
      <c r="I31" s="14"/>
    </row>
    <row r="32" spans="2:9" x14ac:dyDescent="0.25">
      <c r="B32" s="13"/>
      <c r="C32" s="18" t="s">
        <v>81</v>
      </c>
      <c r="D32" s="68">
        <v>1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D20" sqref="D2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16</v>
      </c>
    </row>
    <row r="3" spans="2:22" x14ac:dyDescent="0.25">
      <c r="B3" s="13"/>
      <c r="H3" s="14"/>
      <c r="V3" s="25">
        <f>+IF(V2&lt;=20,V2,IF(ROUNDDOWN(V2*10%,0)&lt;20,20,ROUNDDOWN(V2*10%,0)))</f>
        <v>16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139</v>
      </c>
      <c r="D7" s="108"/>
      <c r="E7" s="108"/>
      <c r="F7" s="108"/>
      <c r="G7" s="108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1" t="str">
        <f>"Seleccione una muestra de "&amp;V3&amp;" prejudiciales activos registrados antes  y hasta el 31 de Diciembre  de 2022 y complete la siguiente tabla"</f>
        <v>Seleccione una muestra de 16 prejudiciales activos registrados antes  y hasta el 31 de Diciembre 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146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1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595</v>
      </c>
      <c r="D13" s="68">
        <v>0</v>
      </c>
      <c r="E13"/>
      <c r="F13" s="18" t="s">
        <v>140</v>
      </c>
      <c r="G13" s="68">
        <v>16</v>
      </c>
      <c r="H13" s="14"/>
    </row>
    <row r="14" spans="2:22" x14ac:dyDescent="0.25">
      <c r="B14" s="13"/>
      <c r="C14" s="18" t="s">
        <v>594</v>
      </c>
      <c r="D14" s="68">
        <v>16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10" t="s">
        <v>84</v>
      </c>
      <c r="G16" s="110"/>
      <c r="H16" s="14"/>
    </row>
    <row r="17" spans="2:8" x14ac:dyDescent="0.25">
      <c r="B17" s="13"/>
      <c r="C17" s="18" t="s">
        <v>597</v>
      </c>
      <c r="D17" s="68">
        <v>1</v>
      </c>
      <c r="E17"/>
      <c r="F17" s="107" t="s">
        <v>617</v>
      </c>
      <c r="G17" s="107"/>
      <c r="H17" s="14"/>
    </row>
    <row r="18" spans="2:8" x14ac:dyDescent="0.25">
      <c r="B18" s="13"/>
      <c r="C18" s="18" t="s">
        <v>598</v>
      </c>
      <c r="D18" s="68">
        <v>1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topLeftCell="A4" workbookViewId="0">
      <selection activeCell="C21" sqref="C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617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E9" sqref="E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617</v>
      </c>
      <c r="G8" s="97"/>
      <c r="H8" s="14"/>
      <c r="T8" s="1" t="s">
        <v>14</v>
      </c>
    </row>
    <row r="9" spans="2:22" x14ac:dyDescent="0.25">
      <c r="B9" s="13"/>
      <c r="C9" s="18" t="s">
        <v>602</v>
      </c>
      <c r="D9" s="68" t="s">
        <v>13</v>
      </c>
      <c r="E9"/>
      <c r="F9" s="98"/>
      <c r="G9" s="100"/>
      <c r="H9" s="14"/>
    </row>
    <row r="10" spans="2:22" x14ac:dyDescent="0.25">
      <c r="B10" s="13"/>
      <c r="C10" s="18" t="s">
        <v>601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B11" sqref="B11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1" t="s">
        <v>324</v>
      </c>
      <c r="D5" s="112"/>
      <c r="E5" s="112"/>
      <c r="F5" s="112"/>
      <c r="G5" s="113"/>
    </row>
    <row r="6" spans="2:13" ht="15.75" thickBot="1" x14ac:dyDescent="0.3">
      <c r="B6" t="s">
        <v>152</v>
      </c>
      <c r="C6" s="114" t="s">
        <v>618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11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99</v>
      </c>
      <c r="E11" s="37" t="s">
        <v>46</v>
      </c>
      <c r="F11" s="73">
        <f>IFERROR(PREJUDICIALES!$G$13/PREJUDICIALES!$V$3,"")</f>
        <v>1</v>
      </c>
    </row>
    <row r="12" spans="2:13" x14ac:dyDescent="0.25">
      <c r="B12" s="37" t="s">
        <v>39</v>
      </c>
      <c r="C12" s="73">
        <f>IFERROR((ABOGADOS!$G$17+ABOGADOS!$G$18+ABOGADOS!$G$19*0.5)/ABOGADOS!D12,"")</f>
        <v>0.5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221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0.9866071428571429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36.833333333333336</v>
      </c>
      <c r="E18" s="37" t="s">
        <v>153</v>
      </c>
      <c r="F18" s="72" t="str">
        <f>+IF(PAGOS!D10="No","No","Si")</f>
        <v>No</v>
      </c>
    </row>
    <row r="19" spans="2:6" x14ac:dyDescent="0.25">
      <c r="B19" s="37" t="s">
        <v>154</v>
      </c>
      <c r="C19" s="73">
        <f>IFERROR(1-(JUDICIALES!$H$22+JUDICIALES!$H$23+JUDICIALES!$H$24)/(JUDICIALES!$G$22+JUDICIALES!$G$23+JUDICIALES!$G$24),"")</f>
        <v>0</v>
      </c>
      <c r="E19" s="37" t="s">
        <v>150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95" t="s">
        <v>617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Jose Cardozo</cp:lastModifiedBy>
  <dcterms:created xsi:type="dcterms:W3CDTF">2020-06-25T21:16:25Z</dcterms:created>
  <dcterms:modified xsi:type="dcterms:W3CDTF">2023-09-15T17:22:45Z</dcterms:modified>
</cp:coreProperties>
</file>